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37\"/>
    </mc:Choice>
  </mc:AlternateContent>
  <xr:revisionPtr revIDLastSave="0" documentId="13_ncr:1_{49A81D1E-DEA1-45A2-87A6-DFB5BC8233EE}" xr6:coauthVersionLast="47" xr6:coauthVersionMax="47" xr10:uidLastSave="{00000000-0000-0000-0000-000000000000}"/>
  <bookViews>
    <workbookView xWindow="1152" yWindow="1152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6-07-01" sheetId="6" r:id="rId6"/>
    <sheet name="ОСР 6-12-01" sheetId="7" r:id="rId7"/>
    <sheet name="ОСР 27-02-01(1)" sheetId="8" r:id="rId8"/>
    <sheet name="ОСР 27-09-01(1)" sheetId="9" r:id="rId9"/>
    <sheet name="ОСР 27-12-01(1)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I38" i="1" l="1"/>
  <c r="I37" i="1"/>
  <c r="I36" i="1"/>
  <c r="I35" i="1"/>
  <c r="I34" i="1"/>
  <c r="C30" i="1"/>
  <c r="C32" i="1" s="1"/>
  <c r="E32" i="1" s="1"/>
  <c r="G65" i="2"/>
  <c r="G66" i="2" s="1"/>
  <c r="G68" i="2" s="1"/>
  <c r="G69" i="2" s="1"/>
  <c r="G70" i="2" s="1"/>
  <c r="C37" i="1" s="1"/>
  <c r="F65" i="2"/>
  <c r="F66" i="2" s="1"/>
  <c r="F68" i="2" s="1"/>
  <c r="F69" i="2" s="1"/>
  <c r="F70" i="2" s="1"/>
  <c r="C36" i="1" s="1"/>
  <c r="E65" i="2"/>
  <c r="E66" i="2" s="1"/>
  <c r="E68" i="2" s="1"/>
  <c r="E69" i="2" s="1"/>
  <c r="E70" i="2" s="1"/>
  <c r="G64" i="2"/>
  <c r="F64" i="2"/>
  <c r="E64" i="2"/>
  <c r="D64" i="2"/>
  <c r="D65" i="2" s="1"/>
  <c r="G56" i="2"/>
  <c r="F56" i="2"/>
  <c r="E56" i="2"/>
  <c r="D56" i="2"/>
  <c r="H56" i="2" s="1"/>
  <c r="H55" i="2"/>
  <c r="G41" i="2"/>
  <c r="F41" i="2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2" i="2"/>
  <c r="H23" i="2" l="1"/>
  <c r="H41" i="2"/>
  <c r="C31" i="1"/>
  <c r="H65" i="2"/>
  <c r="D66" i="2"/>
  <c r="H64" i="2"/>
  <c r="H66" i="2" l="1"/>
  <c r="D68" i="2"/>
  <c r="H68" i="2" l="1"/>
  <c r="D69" i="2"/>
  <c r="D70" i="2" l="1"/>
  <c r="H69" i="2"/>
  <c r="H70" i="2" l="1"/>
  <c r="C35" i="1"/>
  <c r="C38" i="1" s="1"/>
  <c r="C39" i="1" l="1"/>
  <c r="C40" i="1"/>
  <c r="E40" i="1" l="1"/>
  <c r="C42" i="1"/>
  <c r="E42" i="1" s="1"/>
</calcChain>
</file>

<file path=xl/sharedStrings.xml><?xml version="1.0" encoding="utf-8"?>
<sst xmlns="http://schemas.openxmlformats.org/spreadsheetml/2006/main" count="273" uniqueCount="120">
  <si>
    <t>СВОДКА ЗАТРАТ</t>
  </si>
  <si>
    <t>P_0337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</si>
  <si>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</si>
  <si>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</si>
  <si>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</si>
  <si>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</si>
  <si>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</si>
  <si>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</si>
  <si>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</si>
  <si>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</si>
  <si>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</si>
  <si>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</si>
  <si>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</si>
  <si>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</si>
  <si>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</si>
  <si>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</si>
  <si>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</si>
  <si>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</si>
  <si>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</si>
  <si>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</si>
  <si>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</si>
  <si>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</si>
  <si>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</si>
  <si>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</si>
  <si>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</si>
  <si>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</si>
  <si>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</si>
  <si>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</si>
  <si>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</si>
  <si>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</si>
  <si>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</si>
  <si>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</si>
  <si>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</si>
  <si>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</si>
  <si>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</si>
  <si>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</si>
  <si>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</si>
  <si>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</si>
  <si>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</si>
  <si>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</si>
  <si>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</si>
  <si>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</si>
  <si>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</si>
  <si>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</si>
  <si>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</si>
  <si>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</si>
  <si>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</si>
  <si>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</si>
  <si>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</si>
  <si>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</si>
  <si>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</si>
  <si>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</si>
  <si>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</si>
  <si>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</si>
  <si>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</si>
  <si>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</si>
  <si>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</si>
  <si>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</si>
  <si>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</si>
  <si>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</si>
  <si>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</si>
  <si>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</si>
  <si>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</si>
  <si>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</si>
  <si>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</si>
  <si>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</si>
  <si>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</si>
  <si>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</si>
  <si>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</si>
  <si>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</si>
  <si>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</si>
  <si>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 1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</si>
  <si>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</si>
  <si>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</si>
  <si>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</si>
  <si>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</si>
  <si>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</si>
  <si>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</si>
  <si>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</si>
  <si>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</si>
  <si>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</si>
  <si>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</si>
  <si>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</si>
  <si>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</si>
  <si>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</si>
  <si>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</si>
  <si>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</si>
  <si>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</si>
  <si>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</si>
  <si>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Реконструкция КЛ-6 кВ от РП-135 до РП-147 г.о. Самара Самарская область</t>
  </si>
  <si>
    <t>КЛ-6 кВ ГНБ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</si>
  <si>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</si>
  <si>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</si>
  <si>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</si>
  <si>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</si>
  <si>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</si>
  <si>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</si>
  <si>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</si>
  <si>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</si>
  <si>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</si>
  <si>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</si>
  <si>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км</t>
  </si>
  <si>
    <t>Труба полиэтиленовая толстостенная гладкая 110*8,1мм</t>
  </si>
  <si>
    <t>Труба полиэтиленовая толстостенная гладкая 160*11,8мм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</si>
  <si>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</si>
  <si>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</si>
  <si>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</si>
  <si>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</si>
  <si>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</si>
  <si>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</si>
  <si>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</si>
  <si>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</si>
  <si>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</si>
  <si>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</si>
  <si>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</si>
  <si>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</si>
  <si>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</si>
  <si>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</si>
  <si>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</si>
  <si>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КЛ-10кВ РП-2 (РП-1020200) яч.7, яч.17 - ТП-213 (ТП-1020213) яч.1, яч.7 (двухцепная линия протяженностью 1,26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</si>
</sst>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4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0" fontId="10" fillId="0" borderId="0"/>
  </cellStyleXfs>
  <cellXfs count="82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11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1" xfId="3" applyFont="1" applyBorder="1" applyAlignment="1">
      <alignment horizontal="left" vertical="center" wrapText="1"/>
    </xf>
    <xf numFmtId="4" fontId="11" fillId="0" borderId="1" xfId="3" applyNumberFormat="1" applyFont="1" applyBorder="1" applyAlignment="1">
      <alignment horizontal="center" vertical="center" wrapText="1"/>
    </xf>
    <xf numFmtId="49" fontId="11" fillId="0" borderId="1" xfId="3" applyNumberFormat="1" applyFont="1" applyBorder="1" applyAlignment="1">
      <alignment horizontal="center" vertical="center" wrapText="1"/>
    </xf>
    <xf numFmtId="164" fontId="11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1" fillId="2" borderId="0" xfId="4" applyFont="1" applyFill="1" applyAlignment="1">
      <alignment horizontal="center" vertical="center" wrapText="1"/>
    </xf>
    <xf numFmtId="0" fontId="11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1" fillId="2" borderId="0" xfId="4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1" fillId="2" borderId="0" xfId="1" applyFont="1" applyFill="1" applyAlignment="1">
      <alignment horizontal="center" vertical="center"/>
    </xf>
    <xf numFmtId="170" fontId="11" fillId="0" borderId="1" xfId="1" applyNumberFormat="1" applyFont="1" applyFill="1" applyBorder="1" applyAlignment="1">
      <alignment vertical="center" wrapText="1"/>
    </xf>
    <xf numFmtId="171" fontId="13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1" fillId="2" borderId="0" xfId="3" applyFont="1" applyFill="1" applyAlignment="1">
      <alignment horizontal="right" vertical="center"/>
    </xf>
    <xf numFmtId="165" fontId="13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3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1" fillId="2" borderId="0" xfId="1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horizontal="center" vertical="center" wrapText="1"/>
    </xf>
    <xf numFmtId="0" fontId="13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1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2" fillId="0" borderId="4" xfId="3" applyFont="1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2" fillId="0" borderId="1" xfId="1" applyNumberFormat="1" applyFont="1" applyFill="1" applyBorder="1" applyAlignment="1">
      <alignment horizontal="left" vertical="center" wrapText="1" indent="17"/>
    </xf>
    <xf numFmtId="0" fontId="11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21" zoomScale="90" zoomScaleNormal="90" workbookViewId="0">
      <selection activeCell="C40" activeCellId="1" sqref="C42 C40"/>
    </sheetView>
  </sheetViews>
  <sheetFormatPr defaultRowHeight="14.4" x14ac:dyDescent="0.3"/>
  <cols>
    <col min="1" max="1" width="10.88671875" customWidth="1"/>
    <col min="2" max="2" width="101.44140625" customWidth="1"/>
    <col min="3" max="3" width="35" customWidth="1"/>
    <col min="4" max="4" width="14.44140625" customWidth="1"/>
    <col min="9" max="9" width="13.88671875" customWidth="1"/>
  </cols>
  <sheetData>
    <row r="1" spans="1:3" ht="15.75" customHeight="1" x14ac:dyDescent="0.3">
      <c r="A1" s="4"/>
      <c r="B1" s="4"/>
      <c r="C1" s="4"/>
    </row>
    <row r="2" spans="1:3" ht="15.75" customHeight="1" x14ac:dyDescent="0.3">
      <c r="A2" s="1"/>
      <c r="B2" s="1"/>
      <c r="C2" s="1"/>
    </row>
    <row r="3" spans="1:3" ht="15.75" customHeight="1" x14ac:dyDescent="0.3">
      <c r="A3" s="2"/>
      <c r="B3" s="2"/>
      <c r="C3" s="2"/>
    </row>
    <row r="4" spans="1:3" ht="15.75" customHeight="1" x14ac:dyDescent="0.3">
      <c r="A4" s="1"/>
      <c r="B4" s="1"/>
      <c r="C4" s="1"/>
    </row>
    <row r="5" spans="1:3" ht="15.75" customHeight="1" x14ac:dyDescent="0.3">
      <c r="A5" s="1"/>
      <c r="B5" s="1"/>
      <c r="C5" s="1"/>
    </row>
    <row r="6" spans="1:3" ht="15.75" customHeight="1" x14ac:dyDescent="0.3">
      <c r="A6" s="1"/>
      <c r="B6" s="1"/>
      <c r="C6" s="34"/>
    </row>
    <row r="7" spans="1:3" ht="15.75" customHeight="1" x14ac:dyDescent="0.3">
      <c r="A7" s="1"/>
      <c r="B7" s="1"/>
      <c r="C7" s="1"/>
    </row>
    <row r="8" spans="1:3" ht="15.75" customHeight="1" x14ac:dyDescent="0.3">
      <c r="A8" s="2"/>
      <c r="B8" s="2"/>
      <c r="C8" s="2"/>
    </row>
    <row r="9" spans="1:3" ht="15.75" customHeight="1" x14ac:dyDescent="0.3">
      <c r="A9" s="1"/>
      <c r="B9" s="1"/>
      <c r="C9" s="1"/>
    </row>
    <row r="10" spans="1:3" ht="15.75" customHeight="1" x14ac:dyDescent="0.3">
      <c r="A10" s="1"/>
      <c r="B10" s="1"/>
      <c r="C10" s="1"/>
    </row>
    <row r="11" spans="1:3" ht="15.75" customHeight="1" x14ac:dyDescent="0.3">
      <c r="A11" s="1"/>
      <c r="B11" s="1"/>
      <c r="C11" s="1"/>
    </row>
    <row r="12" spans="1:3" ht="15.75" customHeight="1" x14ac:dyDescent="0.3">
      <c r="A12" s="71" t="s">
        <v>0</v>
      </c>
      <c r="B12" s="71"/>
      <c r="C12" s="71"/>
    </row>
    <row r="13" spans="1:3" ht="15.75" customHeight="1" x14ac:dyDescent="0.3">
      <c r="A13" s="1"/>
      <c r="B13" s="1"/>
      <c r="C13" s="1"/>
    </row>
    <row r="14" spans="1:3" ht="15.75" customHeight="1" x14ac:dyDescent="0.3">
      <c r="A14" s="1"/>
      <c r="B14" s="1"/>
      <c r="C14" s="1"/>
    </row>
    <row r="15" spans="1:3" ht="15.75" customHeight="1" x14ac:dyDescent="0.3">
      <c r="A15" s="1"/>
      <c r="B15" s="1"/>
      <c r="C15" s="1"/>
    </row>
    <row r="16" spans="1:3" ht="20.25" customHeight="1" x14ac:dyDescent="0.3">
      <c r="A16" s="74" t="s">
        <v>1</v>
      </c>
      <c r="B16" s="74"/>
      <c r="C16" s="74"/>
    </row>
    <row r="17" spans="1:9" ht="15.75" customHeight="1" x14ac:dyDescent="0.3">
      <c r="A17" s="73" t="s">
        <v>2</v>
      </c>
      <c r="B17" s="73"/>
      <c r="C17" s="73"/>
    </row>
    <row r="18" spans="1:9" ht="15.75" customHeight="1" x14ac:dyDescent="0.3">
      <c r="A18" s="1"/>
      <c r="B18" s="1"/>
      <c r="C18" s="1"/>
    </row>
    <row r="19" spans="1:9" ht="72" customHeight="1" x14ac:dyDescent="0.3">
      <c r="A19" s="72" t="s">
        <v>119</v>
      </c>
      <c r="B19" s="72"/>
      <c r="C19" s="72"/>
    </row>
    <row r="20" spans="1:9" ht="15.75" customHeight="1" x14ac:dyDescent="0.3">
      <c r="A20" s="73" t="s">
        <v>3</v>
      </c>
      <c r="B20" s="73"/>
      <c r="C20" s="73"/>
    </row>
    <row r="21" spans="1:9" ht="15.75" customHeight="1" x14ac:dyDescent="0.3">
      <c r="A21" s="1"/>
      <c r="B21" s="1"/>
      <c r="C21" s="1"/>
    </row>
    <row r="22" spans="1:9" ht="15.75" customHeight="1" x14ac:dyDescent="0.3">
      <c r="A22" s="1"/>
      <c r="B22" s="1"/>
      <c r="C22" s="1"/>
    </row>
    <row r="23" spans="1:9" ht="47.25" customHeight="1" x14ac:dyDescent="0.3">
      <c r="A23" s="37" t="s">
        <v>4</v>
      </c>
      <c r="B23" s="37" t="s">
        <v>5</v>
      </c>
      <c r="C23" s="37" t="s">
        <v>104</v>
      </c>
      <c r="D23" s="38"/>
      <c r="E23" s="38"/>
      <c r="F23" s="38"/>
      <c r="G23" s="39"/>
      <c r="H23" s="39"/>
      <c r="I23" s="39"/>
    </row>
    <row r="24" spans="1:9" ht="15.75" customHeight="1" x14ac:dyDescent="0.3">
      <c r="A24" s="37">
        <v>1</v>
      </c>
      <c r="B24" s="37">
        <v>2</v>
      </c>
      <c r="C24" s="37">
        <v>3</v>
      </c>
      <c r="D24" s="38"/>
      <c r="E24" s="38"/>
      <c r="F24" s="38"/>
      <c r="G24" s="39"/>
      <c r="H24" s="39"/>
      <c r="I24" s="39"/>
    </row>
    <row r="25" spans="1:9" ht="15.75" customHeight="1" x14ac:dyDescent="0.3">
      <c r="A25" s="68" t="s">
        <v>105</v>
      </c>
      <c r="B25" s="69"/>
      <c r="C25" s="70"/>
      <c r="D25" s="38"/>
      <c r="E25" s="38"/>
      <c r="F25" s="38"/>
      <c r="G25" s="39"/>
      <c r="H25" s="39"/>
      <c r="I25" s="39"/>
    </row>
    <row r="26" spans="1:9" ht="15.75" customHeight="1" x14ac:dyDescent="0.3">
      <c r="A26" s="37">
        <v>1</v>
      </c>
      <c r="B26" s="40" t="s">
        <v>106</v>
      </c>
      <c r="C26" s="41"/>
      <c r="D26" s="38"/>
      <c r="E26" s="38"/>
      <c r="F26" s="38"/>
      <c r="G26" s="39"/>
      <c r="H26" s="39" t="s">
        <v>107</v>
      </c>
      <c r="I26" s="39"/>
    </row>
    <row r="27" spans="1:9" ht="15.75" customHeight="1" x14ac:dyDescent="0.3">
      <c r="A27" s="42" t="s">
        <v>6</v>
      </c>
      <c r="B27" s="40" t="s">
        <v>108</v>
      </c>
      <c r="C27" s="43">
        <v>0</v>
      </c>
      <c r="D27" s="44"/>
      <c r="E27" s="44"/>
      <c r="F27" s="44"/>
      <c r="G27" s="45" t="s">
        <v>109</v>
      </c>
      <c r="H27" s="45" t="s">
        <v>110</v>
      </c>
      <c r="I27" s="45" t="s">
        <v>111</v>
      </c>
    </row>
    <row r="28" spans="1:9" ht="15.75" customHeight="1" x14ac:dyDescent="0.3">
      <c r="A28" s="42" t="s">
        <v>7</v>
      </c>
      <c r="B28" s="40" t="s">
        <v>112</v>
      </c>
      <c r="C28" s="43">
        <v>0</v>
      </c>
      <c r="D28" s="44"/>
      <c r="E28" s="44"/>
      <c r="F28" s="44"/>
      <c r="G28" s="46">
        <v>2019</v>
      </c>
      <c r="H28" s="47">
        <v>106.826398641827</v>
      </c>
      <c r="I28" s="48"/>
    </row>
    <row r="29" spans="1:9" ht="15.75" customHeight="1" x14ac:dyDescent="0.3">
      <c r="A29" s="42" t="s">
        <v>8</v>
      </c>
      <c r="B29" s="40" t="s">
        <v>113</v>
      </c>
      <c r="C29" s="49">
        <v>0</v>
      </c>
      <c r="D29" s="44"/>
      <c r="E29" s="44"/>
      <c r="F29" s="44"/>
      <c r="G29" s="46">
        <v>2020</v>
      </c>
      <c r="H29" s="47">
        <v>105.56188522495653</v>
      </c>
      <c r="I29" s="48"/>
    </row>
    <row r="30" spans="1:9" ht="15.75" customHeight="1" x14ac:dyDescent="0.3">
      <c r="A30" s="37">
        <v>2</v>
      </c>
      <c r="B30" s="40" t="s">
        <v>9</v>
      </c>
      <c r="C30" s="49">
        <f>C27+C28+C29</f>
        <v>0</v>
      </c>
      <c r="D30" s="50"/>
      <c r="E30" s="51"/>
      <c r="F30" s="52"/>
      <c r="G30" s="46">
        <v>2021</v>
      </c>
      <c r="H30" s="47">
        <v>104.9354</v>
      </c>
      <c r="I30" s="48"/>
    </row>
    <row r="31" spans="1:9" ht="15.75" customHeight="1" x14ac:dyDescent="0.3">
      <c r="A31" s="42" t="s">
        <v>10</v>
      </c>
      <c r="B31" s="40" t="s">
        <v>114</v>
      </c>
      <c r="C31" s="49">
        <f>C30-ROUND(C30/1.2,5)</f>
        <v>0</v>
      </c>
      <c r="D31" s="44"/>
      <c r="E31" s="51"/>
      <c r="F31" s="44"/>
      <c r="G31" s="46">
        <v>2022</v>
      </c>
      <c r="H31" s="47">
        <v>114.63142733059361</v>
      </c>
      <c r="I31" s="53"/>
    </row>
    <row r="32" spans="1:9" ht="15.6" x14ac:dyDescent="0.3">
      <c r="A32" s="37">
        <v>3</v>
      </c>
      <c r="B32" s="40" t="s">
        <v>115</v>
      </c>
      <c r="C32" s="54">
        <f>C30*I34</f>
        <v>0</v>
      </c>
      <c r="D32" s="44"/>
      <c r="E32" s="55">
        <f>D32-C32</f>
        <v>0</v>
      </c>
      <c r="F32" s="56"/>
      <c r="G32" s="57">
        <v>2023</v>
      </c>
      <c r="H32" s="47">
        <v>109.09646626082731</v>
      </c>
      <c r="I32" s="53"/>
    </row>
    <row r="33" spans="1:9" ht="15.6" x14ac:dyDescent="0.3">
      <c r="A33" s="68" t="s">
        <v>116</v>
      </c>
      <c r="B33" s="69"/>
      <c r="C33" s="70"/>
      <c r="D33" s="38"/>
      <c r="E33" s="58"/>
      <c r="F33" s="59"/>
      <c r="G33" s="46">
        <v>2024</v>
      </c>
      <c r="H33" s="47">
        <v>109.11350326220534</v>
      </c>
      <c r="I33" s="53"/>
    </row>
    <row r="34" spans="1:9" ht="15.6" x14ac:dyDescent="0.3">
      <c r="A34" s="37">
        <v>1</v>
      </c>
      <c r="B34" s="40" t="s">
        <v>106</v>
      </c>
      <c r="C34" s="41"/>
      <c r="D34" s="38"/>
      <c r="E34" s="60"/>
      <c r="F34" s="61"/>
      <c r="G34" s="46">
        <v>2025</v>
      </c>
      <c r="H34" s="47">
        <v>107.81631706396419</v>
      </c>
      <c r="I34" s="62">
        <f>(H34+100)/200</f>
        <v>1.039081585319821</v>
      </c>
    </row>
    <row r="35" spans="1:9" ht="15.6" x14ac:dyDescent="0.3">
      <c r="A35" s="42" t="s">
        <v>6</v>
      </c>
      <c r="B35" s="40" t="s">
        <v>108</v>
      </c>
      <c r="C35" s="63">
        <f>ССР!D70+ССР!E70</f>
        <v>10212.900600266476</v>
      </c>
      <c r="D35" s="44"/>
      <c r="E35" s="60"/>
      <c r="F35" s="44"/>
      <c r="G35" s="46">
        <v>2026</v>
      </c>
      <c r="H35" s="47">
        <v>105.26289686896166</v>
      </c>
      <c r="I35" s="62">
        <f>(H35+100)/200*H34/100</f>
        <v>1.1065344785145874</v>
      </c>
    </row>
    <row r="36" spans="1:9" ht="15.6" x14ac:dyDescent="0.3">
      <c r="A36" s="42" t="s">
        <v>7</v>
      </c>
      <c r="B36" s="40" t="s">
        <v>112</v>
      </c>
      <c r="C36" s="63">
        <f>ССР!F70</f>
        <v>0</v>
      </c>
      <c r="D36" s="44"/>
      <c r="E36" s="60"/>
      <c r="F36" s="44"/>
      <c r="G36" s="46">
        <v>2027</v>
      </c>
      <c r="H36" s="47">
        <v>104.42089798933949</v>
      </c>
      <c r="I36" s="62">
        <f>(H36+100)/200*H35/100*H34/100</f>
        <v>1.1599922999352297</v>
      </c>
    </row>
    <row r="37" spans="1:9" ht="15.6" x14ac:dyDescent="0.3">
      <c r="A37" s="42" t="s">
        <v>8</v>
      </c>
      <c r="B37" s="40" t="s">
        <v>113</v>
      </c>
      <c r="C37" s="63">
        <f>ССР!G70</f>
        <v>802.1799422994427</v>
      </c>
      <c r="D37" s="44"/>
      <c r="E37" s="60"/>
      <c r="F37" s="44"/>
      <c r="G37" s="46">
        <v>2028</v>
      </c>
      <c r="H37" s="47">
        <v>104.42089798933949</v>
      </c>
      <c r="I37" s="62">
        <f>(H37+100)/200*H36/100*H35/100*H34/100</f>
        <v>1.2112743761995592</v>
      </c>
    </row>
    <row r="38" spans="1:9" ht="15.6" x14ac:dyDescent="0.3">
      <c r="A38" s="37">
        <v>2</v>
      </c>
      <c r="B38" s="40" t="s">
        <v>9</v>
      </c>
      <c r="C38" s="63">
        <f>C35+C36+C37</f>
        <v>11015.080542565918</v>
      </c>
      <c r="D38" s="50"/>
      <c r="E38" s="55"/>
      <c r="F38" s="56"/>
      <c r="G38" s="46">
        <v>2029</v>
      </c>
      <c r="H38" s="47">
        <v>104.42089798933949</v>
      </c>
      <c r="I38" s="62">
        <f>(H38+100)/200*H37/100*H36/100*H35/100*H34/100</f>
        <v>1.26482358074235</v>
      </c>
    </row>
    <row r="39" spans="1:9" ht="15.6" x14ac:dyDescent="0.3">
      <c r="A39" s="42" t="s">
        <v>10</v>
      </c>
      <c r="B39" s="40" t="s">
        <v>114</v>
      </c>
      <c r="C39" s="49">
        <f>C38-ROUND(C38/1.2,5)</f>
        <v>1835.846752565918</v>
      </c>
      <c r="D39" s="44"/>
      <c r="E39" s="60"/>
      <c r="F39" s="44"/>
      <c r="G39" s="38"/>
      <c r="H39" s="38"/>
      <c r="I39" s="38"/>
    </row>
    <row r="40" spans="1:9" ht="15.6" x14ac:dyDescent="0.3">
      <c r="A40" s="37">
        <v>3</v>
      </c>
      <c r="B40" s="40" t="s">
        <v>115</v>
      </c>
      <c r="C40" s="81">
        <f>C38*I35</f>
        <v>12188.566403964356</v>
      </c>
      <c r="D40" s="44"/>
      <c r="E40" s="55">
        <f>D40-C40</f>
        <v>-12188.566403964356</v>
      </c>
      <c r="F40" s="56"/>
      <c r="G40" s="38"/>
      <c r="H40" s="38"/>
      <c r="I40" s="38"/>
    </row>
    <row r="41" spans="1:9" ht="15.6" x14ac:dyDescent="0.3">
      <c r="A41" s="37"/>
      <c r="B41" s="40"/>
      <c r="C41" s="63"/>
      <c r="D41" s="44"/>
      <c r="E41" s="64"/>
      <c r="F41" s="44"/>
      <c r="G41" s="38"/>
      <c r="H41" s="38"/>
      <c r="I41" s="38"/>
    </row>
    <row r="42" spans="1:9" ht="15.6" x14ac:dyDescent="0.3">
      <c r="A42" s="37"/>
      <c r="B42" s="40" t="s">
        <v>117</v>
      </c>
      <c r="C42" s="80">
        <f>C40+C32</f>
        <v>12188.566403964356</v>
      </c>
      <c r="D42" s="44"/>
      <c r="E42" s="55">
        <f>D42-C42</f>
        <v>-12188.566403964356</v>
      </c>
      <c r="F42" s="56"/>
      <c r="G42" s="38"/>
      <c r="H42" s="38"/>
      <c r="I42" s="65"/>
    </row>
    <row r="43" spans="1:9" ht="15.6" x14ac:dyDescent="0.3">
      <c r="A43" s="39"/>
      <c r="B43" s="39"/>
      <c r="C43" s="39"/>
      <c r="D43" s="65"/>
      <c r="E43" s="38"/>
      <c r="F43" s="61"/>
      <c r="G43" s="38"/>
      <c r="H43" s="38"/>
      <c r="I43" s="38"/>
    </row>
    <row r="44" spans="1:9" ht="15.6" x14ac:dyDescent="0.3">
      <c r="A44" s="66" t="s">
        <v>118</v>
      </c>
      <c r="B44" s="39"/>
      <c r="C44" s="39"/>
      <c r="D44" s="38"/>
      <c r="E44" s="67"/>
      <c r="F44" s="38"/>
      <c r="G44" s="38"/>
      <c r="H44" s="38"/>
      <c r="I44" s="38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5" sqref="C15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72" t="s">
        <v>119</v>
      </c>
      <c r="D2" s="72"/>
      <c r="E2" s="72"/>
      <c r="F2" s="72"/>
      <c r="G2" s="72"/>
      <c r="H2" s="72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5" t="s">
        <v>4</v>
      </c>
      <c r="B10" s="75" t="s">
        <v>13</v>
      </c>
      <c r="C10" s="75" t="s">
        <v>76</v>
      </c>
      <c r="D10" s="76" t="s">
        <v>15</v>
      </c>
      <c r="E10" s="77"/>
      <c r="F10" s="77"/>
      <c r="G10" s="77"/>
      <c r="H10" s="78"/>
      <c r="J10" s="5"/>
    </row>
    <row r="11" spans="1:14" ht="59.25" customHeight="1" x14ac:dyDescent="0.3">
      <c r="A11" s="75"/>
      <c r="B11" s="75"/>
      <c r="C11" s="75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10.818388320987999</v>
      </c>
      <c r="H13" s="19">
        <v>10.818388320987999</v>
      </c>
      <c r="J13" s="5"/>
    </row>
    <row r="14" spans="1:14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10.818388320987999</v>
      </c>
      <c r="H14" s="19">
        <v>10.818388320987999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554687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79" t="s">
        <v>91</v>
      </c>
      <c r="B1" s="79"/>
      <c r="C1" s="79"/>
      <c r="D1" s="79"/>
      <c r="E1" s="79"/>
      <c r="F1" s="79"/>
      <c r="G1" s="79"/>
      <c r="H1" s="79"/>
    </row>
    <row r="3" spans="1:8" ht="44.25" customHeight="1" x14ac:dyDescent="0.3">
      <c r="A3" s="6" t="s">
        <v>92</v>
      </c>
      <c r="B3" s="6" t="s">
        <v>93</v>
      </c>
      <c r="C3" s="6" t="s">
        <v>94</v>
      </c>
      <c r="D3" s="6" t="s">
        <v>95</v>
      </c>
      <c r="E3" s="6" t="s">
        <v>96</v>
      </c>
      <c r="F3" s="6" t="s">
        <v>97</v>
      </c>
      <c r="G3" s="6" t="s">
        <v>98</v>
      </c>
      <c r="H3" s="6" t="s">
        <v>99</v>
      </c>
    </row>
    <row r="4" spans="1:8" ht="39" customHeight="1" x14ac:dyDescent="0.3">
      <c r="A4" s="25" t="s">
        <v>100</v>
      </c>
      <c r="B4" s="26" t="s">
        <v>101</v>
      </c>
      <c r="C4" s="27">
        <v>1.11199</v>
      </c>
      <c r="D4" s="27">
        <v>5103.9171675885</v>
      </c>
      <c r="E4" s="26">
        <v>6</v>
      </c>
      <c r="F4" s="26"/>
      <c r="G4" s="27">
        <v>5675.5048511866999</v>
      </c>
      <c r="H4" s="28"/>
    </row>
    <row r="5" spans="1:8" ht="39" customHeight="1" x14ac:dyDescent="0.3">
      <c r="A5" s="25" t="s">
        <v>102</v>
      </c>
      <c r="B5" s="26" t="s">
        <v>101</v>
      </c>
      <c r="C5" s="27">
        <v>0.32428000000000001</v>
      </c>
      <c r="D5" s="27">
        <v>818.22700652441995</v>
      </c>
      <c r="E5" s="26">
        <v>6</v>
      </c>
      <c r="F5" s="26"/>
      <c r="G5" s="27">
        <v>265.33465367574001</v>
      </c>
      <c r="H5" s="28"/>
    </row>
    <row r="6" spans="1:8" ht="39" customHeight="1" x14ac:dyDescent="0.3">
      <c r="A6" s="25" t="s">
        <v>100</v>
      </c>
      <c r="B6" s="26" t="s">
        <v>101</v>
      </c>
      <c r="C6" s="27">
        <v>6.7999999999999996E-3</v>
      </c>
      <c r="D6" s="27">
        <v>34488.969683926</v>
      </c>
      <c r="E6" s="26">
        <v>6</v>
      </c>
      <c r="F6" s="26"/>
      <c r="G6" s="27">
        <v>234.52499385070001</v>
      </c>
      <c r="H6" s="28"/>
    </row>
    <row r="7" spans="1:8" ht="39" customHeight="1" x14ac:dyDescent="0.3">
      <c r="A7" s="25" t="s">
        <v>103</v>
      </c>
      <c r="B7" s="26" t="s">
        <v>101</v>
      </c>
      <c r="C7" s="27">
        <v>2.3E-2</v>
      </c>
      <c r="D7" s="27">
        <v>1724.4134162502</v>
      </c>
      <c r="E7" s="26">
        <v>6</v>
      </c>
      <c r="F7" s="26"/>
      <c r="G7" s="27">
        <v>39.661508573755</v>
      </c>
      <c r="H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72" t="s">
        <v>119</v>
      </c>
      <c r="B13" s="72"/>
      <c r="C13" s="72"/>
      <c r="D13" s="72"/>
      <c r="E13" s="72"/>
      <c r="F13" s="72"/>
      <c r="G13" s="72"/>
      <c r="H13" s="72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75" t="s">
        <v>4</v>
      </c>
      <c r="B18" s="75" t="s">
        <v>13</v>
      </c>
      <c r="C18" s="75" t="s">
        <v>14</v>
      </c>
      <c r="D18" s="76" t="s">
        <v>15</v>
      </c>
      <c r="E18" s="77"/>
      <c r="F18" s="77"/>
      <c r="G18" s="77"/>
      <c r="H18" s="78"/>
    </row>
    <row r="19" spans="1:8" ht="94.5" customHeight="1" x14ac:dyDescent="0.3">
      <c r="A19" s="75"/>
      <c r="B19" s="75"/>
      <c r="C19" s="75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7385.3723540395004</v>
      </c>
      <c r="E25" s="20">
        <v>502.95404971688998</v>
      </c>
      <c r="F25" s="20">
        <v>0</v>
      </c>
      <c r="G25" s="20">
        <v>0</v>
      </c>
      <c r="H25" s="20">
        <v>7888.3264037564004</v>
      </c>
    </row>
    <row r="26" spans="1:8" x14ac:dyDescent="0.3">
      <c r="A26" s="6"/>
      <c r="B26" s="9"/>
      <c r="C26" s="9" t="s">
        <v>26</v>
      </c>
      <c r="D26" s="20">
        <v>7385.3723540395004</v>
      </c>
      <c r="E26" s="20">
        <v>502.95404971688998</v>
      </c>
      <c r="F26" s="20">
        <v>0</v>
      </c>
      <c r="G26" s="20">
        <v>0</v>
      </c>
      <c r="H26" s="20">
        <v>7888.3264037564004</v>
      </c>
    </row>
    <row r="27" spans="1:8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1.5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x14ac:dyDescent="0.3">
      <c r="A42" s="6"/>
      <c r="B42" s="9"/>
      <c r="C42" s="9" t="s">
        <v>37</v>
      </c>
      <c r="D42" s="20">
        <v>7385.3723540395004</v>
      </c>
      <c r="E42" s="20">
        <v>502.95404971688998</v>
      </c>
      <c r="F42" s="20">
        <v>0</v>
      </c>
      <c r="G42" s="20">
        <v>0</v>
      </c>
      <c r="H42" s="20">
        <v>7888.3264037564004</v>
      </c>
    </row>
    <row r="43" spans="1:8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147.70744708078999</v>
      </c>
      <c r="E44" s="20">
        <v>10.059080994338</v>
      </c>
      <c r="F44" s="20">
        <v>0</v>
      </c>
      <c r="G44" s="20">
        <v>0</v>
      </c>
      <c r="H44" s="20">
        <v>157.76652807513</v>
      </c>
    </row>
    <row r="45" spans="1:8" ht="31.2" x14ac:dyDescent="0.3">
      <c r="A45" s="6">
        <v>3</v>
      </c>
      <c r="B45" s="6" t="s">
        <v>39</v>
      </c>
      <c r="C45" s="32" t="s">
        <v>41</v>
      </c>
      <c r="D45" s="20">
        <v>3.2696999999999998</v>
      </c>
      <c r="E45" s="20">
        <v>0</v>
      </c>
      <c r="F45" s="20">
        <v>0</v>
      </c>
      <c r="G45" s="20">
        <v>0</v>
      </c>
      <c r="H45" s="20">
        <v>3.2696999999999998</v>
      </c>
    </row>
    <row r="46" spans="1:8" x14ac:dyDescent="0.3">
      <c r="A46" s="6"/>
      <c r="B46" s="9"/>
      <c r="C46" s="9" t="s">
        <v>42</v>
      </c>
      <c r="D46" s="20">
        <v>150.97714708078999</v>
      </c>
      <c r="E46" s="20">
        <v>10.059080994338</v>
      </c>
      <c r="F46" s="20">
        <v>0</v>
      </c>
      <c r="G46" s="20">
        <v>0</v>
      </c>
      <c r="H46" s="20">
        <v>161.03622807513</v>
      </c>
    </row>
    <row r="47" spans="1:8" x14ac:dyDescent="0.3">
      <c r="A47" s="6"/>
      <c r="B47" s="9"/>
      <c r="C47" s="9" t="s">
        <v>43</v>
      </c>
      <c r="D47" s="20">
        <v>7536.3495011203004</v>
      </c>
      <c r="E47" s="20">
        <v>513.01313071123002</v>
      </c>
      <c r="F47" s="20">
        <v>0</v>
      </c>
      <c r="G47" s="20">
        <v>0</v>
      </c>
      <c r="H47" s="20">
        <v>8049.3626318316001</v>
      </c>
    </row>
    <row r="48" spans="1:8" x14ac:dyDescent="0.3">
      <c r="A48" s="6"/>
      <c r="B48" s="9"/>
      <c r="C48" s="9" t="s">
        <v>44</v>
      </c>
      <c r="D48" s="20"/>
      <c r="E48" s="20"/>
      <c r="F48" s="20"/>
      <c r="G48" s="20"/>
      <c r="H48" s="20"/>
    </row>
    <row r="49" spans="1:8" x14ac:dyDescent="0.3">
      <c r="A49" s="6">
        <v>4</v>
      </c>
      <c r="B49" s="6" t="s">
        <v>45</v>
      </c>
      <c r="C49" s="7" t="s">
        <v>46</v>
      </c>
      <c r="D49" s="20">
        <v>0</v>
      </c>
      <c r="E49" s="20">
        <v>0</v>
      </c>
      <c r="F49" s="20">
        <v>0</v>
      </c>
      <c r="G49" s="20">
        <v>23.985886126587999</v>
      </c>
      <c r="H49" s="20">
        <v>23.985886126587999</v>
      </c>
    </row>
    <row r="50" spans="1:8" ht="31.2" x14ac:dyDescent="0.3">
      <c r="A50" s="6">
        <v>5</v>
      </c>
      <c r="B50" s="6" t="s">
        <v>47</v>
      </c>
      <c r="C50" s="7" t="s">
        <v>48</v>
      </c>
      <c r="D50" s="20">
        <v>200.11228877925001</v>
      </c>
      <c r="E50" s="20">
        <v>13.389642711563001</v>
      </c>
      <c r="F50" s="20">
        <v>0</v>
      </c>
      <c r="G50" s="20">
        <v>0</v>
      </c>
      <c r="H50" s="20">
        <v>213.50193149080999</v>
      </c>
    </row>
    <row r="51" spans="1:8" x14ac:dyDescent="0.3">
      <c r="A51" s="6">
        <v>6</v>
      </c>
      <c r="B51" s="6" t="s">
        <v>49</v>
      </c>
      <c r="C51" s="7" t="s">
        <v>50</v>
      </c>
      <c r="D51" s="20">
        <v>0</v>
      </c>
      <c r="E51" s="20">
        <v>0</v>
      </c>
      <c r="F51" s="20">
        <v>0</v>
      </c>
      <c r="G51" s="20">
        <v>115.53154289</v>
      </c>
      <c r="H51" s="20">
        <v>115.53154289</v>
      </c>
    </row>
    <row r="52" spans="1:8" x14ac:dyDescent="0.3">
      <c r="A52" s="6"/>
      <c r="B52" s="9"/>
      <c r="C52" s="9" t="s">
        <v>51</v>
      </c>
      <c r="D52" s="20">
        <v>200.11228877925001</v>
      </c>
      <c r="E52" s="20">
        <v>13.389642711563001</v>
      </c>
      <c r="F52" s="20">
        <v>0</v>
      </c>
      <c r="G52" s="20">
        <v>139.51742901659</v>
      </c>
      <c r="H52" s="20">
        <v>353.01936050739999</v>
      </c>
    </row>
    <row r="53" spans="1:8" x14ac:dyDescent="0.3">
      <c r="A53" s="6"/>
      <c r="B53" s="9"/>
      <c r="C53" s="9" t="s">
        <v>52</v>
      </c>
      <c r="D53" s="20">
        <v>7736.4617898996003</v>
      </c>
      <c r="E53" s="20">
        <v>526.40277342279001</v>
      </c>
      <c r="F53" s="20">
        <v>0</v>
      </c>
      <c r="G53" s="20">
        <v>139.51742901659</v>
      </c>
      <c r="H53" s="20">
        <v>8402.3819923390001</v>
      </c>
    </row>
    <row r="54" spans="1:8" ht="31.5" customHeight="1" x14ac:dyDescent="0.3">
      <c r="A54" s="6"/>
      <c r="B54" s="9"/>
      <c r="C54" s="9" t="s">
        <v>53</v>
      </c>
      <c r="D54" s="20"/>
      <c r="E54" s="20"/>
      <c r="F54" s="20"/>
      <c r="G54" s="20"/>
      <c r="H54" s="20"/>
    </row>
    <row r="55" spans="1:8" x14ac:dyDescent="0.3">
      <c r="A55" s="6"/>
      <c r="B55" s="6"/>
      <c r="C55" s="7"/>
      <c r="D55" s="20"/>
      <c r="E55" s="20"/>
      <c r="F55" s="20"/>
      <c r="G55" s="20"/>
      <c r="H55" s="20">
        <f>SUM(D55:G55)</f>
        <v>0</v>
      </c>
    </row>
    <row r="56" spans="1:8" x14ac:dyDescent="0.3">
      <c r="A56" s="6"/>
      <c r="B56" s="9"/>
      <c r="C56" s="9" t="s">
        <v>54</v>
      </c>
      <c r="D56" s="20">
        <f>SUM(D55:D55)</f>
        <v>0</v>
      </c>
      <c r="E56" s="20">
        <f>SUM(E55:E55)</f>
        <v>0</v>
      </c>
      <c r="F56" s="20">
        <f>SUM(F55:F55)</f>
        <v>0</v>
      </c>
      <c r="G56" s="20">
        <f>SUM(G55:G55)</f>
        <v>0</v>
      </c>
      <c r="H56" s="20">
        <f>SUM(D56:G56)</f>
        <v>0</v>
      </c>
    </row>
    <row r="57" spans="1:8" x14ac:dyDescent="0.3">
      <c r="A57" s="6"/>
      <c r="B57" s="9"/>
      <c r="C57" s="9" t="s">
        <v>55</v>
      </c>
      <c r="D57" s="20">
        <v>7736.4617898996003</v>
      </c>
      <c r="E57" s="20">
        <v>526.40277342279001</v>
      </c>
      <c r="F57" s="20">
        <v>0</v>
      </c>
      <c r="G57" s="20">
        <v>139.51742901659</v>
      </c>
      <c r="H57" s="20">
        <v>8402.3819923390001</v>
      </c>
    </row>
    <row r="58" spans="1:8" ht="157.5" customHeight="1" x14ac:dyDescent="0.3">
      <c r="A58" s="6"/>
      <c r="B58" s="9"/>
      <c r="C58" s="9" t="s">
        <v>56</v>
      </c>
      <c r="D58" s="20"/>
      <c r="E58" s="20"/>
      <c r="F58" s="20"/>
      <c r="G58" s="20"/>
      <c r="H58" s="20"/>
    </row>
    <row r="59" spans="1:8" x14ac:dyDescent="0.3">
      <c r="A59" s="6">
        <v>7</v>
      </c>
      <c r="B59" s="6" t="s">
        <v>57</v>
      </c>
      <c r="C59" s="7" t="s">
        <v>58</v>
      </c>
      <c r="D59" s="20">
        <v>0</v>
      </c>
      <c r="E59" s="20">
        <v>0</v>
      </c>
      <c r="F59" s="20">
        <v>0</v>
      </c>
      <c r="G59" s="20">
        <v>454.68723830591</v>
      </c>
      <c r="H59" s="20">
        <v>454.68723830591</v>
      </c>
    </row>
    <row r="60" spans="1:8" x14ac:dyDescent="0.3">
      <c r="A60" s="6">
        <v>8</v>
      </c>
      <c r="B60" s="6" t="s">
        <v>71</v>
      </c>
      <c r="C60" s="7" t="s">
        <v>58</v>
      </c>
      <c r="D60" s="20">
        <v>0</v>
      </c>
      <c r="E60" s="20">
        <v>0</v>
      </c>
      <c r="F60" s="20">
        <v>0</v>
      </c>
      <c r="G60" s="20">
        <v>54.808230978018003</v>
      </c>
      <c r="H60" s="20">
        <v>54.808230978018003</v>
      </c>
    </row>
    <row r="61" spans="1:8" x14ac:dyDescent="0.3">
      <c r="A61" s="6"/>
      <c r="B61" s="9"/>
      <c r="C61" s="9" t="s">
        <v>70</v>
      </c>
      <c r="D61" s="20">
        <v>0</v>
      </c>
      <c r="E61" s="20">
        <v>0</v>
      </c>
      <c r="F61" s="20">
        <v>0</v>
      </c>
      <c r="G61" s="20">
        <v>509.49546928392999</v>
      </c>
      <c r="H61" s="20">
        <v>509.49546928392999</v>
      </c>
    </row>
    <row r="62" spans="1:8" x14ac:dyDescent="0.3">
      <c r="A62" s="6"/>
      <c r="B62" s="9"/>
      <c r="C62" s="9" t="s">
        <v>69</v>
      </c>
      <c r="D62" s="20">
        <v>7736.4617898996003</v>
      </c>
      <c r="E62" s="20">
        <v>526.40277342279001</v>
      </c>
      <c r="F62" s="20">
        <v>0</v>
      </c>
      <c r="G62" s="20">
        <v>649.01289830051996</v>
      </c>
      <c r="H62" s="20">
        <v>8911.8774616229002</v>
      </c>
    </row>
    <row r="63" spans="1:8" x14ac:dyDescent="0.3">
      <c r="A63" s="6"/>
      <c r="B63" s="9"/>
      <c r="C63" s="9" t="s">
        <v>68</v>
      </c>
      <c r="D63" s="20"/>
      <c r="E63" s="20"/>
      <c r="F63" s="20"/>
      <c r="G63" s="20"/>
      <c r="H63" s="20"/>
    </row>
    <row r="64" spans="1:8" ht="47.25" customHeight="1" x14ac:dyDescent="0.3">
      <c r="A64" s="6">
        <v>9</v>
      </c>
      <c r="B64" s="6" t="s">
        <v>67</v>
      </c>
      <c r="C64" s="7" t="s">
        <v>66</v>
      </c>
      <c r="D64" s="20">
        <f>D62 * 3%</f>
        <v>232.09385369698799</v>
      </c>
      <c r="E64" s="20">
        <f>E62 * 3%</f>
        <v>15.792083202683699</v>
      </c>
      <c r="F64" s="20">
        <f>F62 * 3%</f>
        <v>0</v>
      </c>
      <c r="G64" s="20">
        <f>G62 * 3%</f>
        <v>19.470386949015598</v>
      </c>
      <c r="H64" s="20">
        <f>SUM(D64:G64)</f>
        <v>267.35632384868728</v>
      </c>
    </row>
    <row r="65" spans="1:8" x14ac:dyDescent="0.3">
      <c r="A65" s="6"/>
      <c r="B65" s="9"/>
      <c r="C65" s="9" t="s">
        <v>65</v>
      </c>
      <c r="D65" s="20">
        <f>D64</f>
        <v>232.09385369698799</v>
      </c>
      <c r="E65" s="20">
        <f>E64</f>
        <v>15.792083202683699</v>
      </c>
      <c r="F65" s="20">
        <f>F64</f>
        <v>0</v>
      </c>
      <c r="G65" s="20">
        <f>G64</f>
        <v>19.470386949015598</v>
      </c>
      <c r="H65" s="20">
        <f>SUM(D65:G65)</f>
        <v>267.35632384868728</v>
      </c>
    </row>
    <row r="66" spans="1:8" x14ac:dyDescent="0.3">
      <c r="A66" s="6"/>
      <c r="B66" s="9"/>
      <c r="C66" s="9" t="s">
        <v>64</v>
      </c>
      <c r="D66" s="20">
        <f>D65 + D62</f>
        <v>7968.5556435965882</v>
      </c>
      <c r="E66" s="20">
        <f>E65 + E62</f>
        <v>542.19485662547368</v>
      </c>
      <c r="F66" s="20">
        <f>F65 + F62</f>
        <v>0</v>
      </c>
      <c r="G66" s="20">
        <f>G65 + G62</f>
        <v>668.48328524953558</v>
      </c>
      <c r="H66" s="20">
        <f>SUM(D66:G66)</f>
        <v>9179.2337854715988</v>
      </c>
    </row>
    <row r="67" spans="1:8" x14ac:dyDescent="0.3">
      <c r="A67" s="6"/>
      <c r="B67" s="9"/>
      <c r="C67" s="9" t="s">
        <v>63</v>
      </c>
      <c r="D67" s="20"/>
      <c r="E67" s="20"/>
      <c r="F67" s="20"/>
      <c r="G67" s="20"/>
      <c r="H67" s="20"/>
    </row>
    <row r="68" spans="1:8" x14ac:dyDescent="0.3">
      <c r="A68" s="6">
        <v>10</v>
      </c>
      <c r="B68" s="6" t="s">
        <v>62</v>
      </c>
      <c r="C68" s="7" t="s">
        <v>61</v>
      </c>
      <c r="D68" s="20">
        <f>D66 * 20%</f>
        <v>1593.7111287193177</v>
      </c>
      <c r="E68" s="20">
        <f>E66 * 20%</f>
        <v>108.43897132509474</v>
      </c>
      <c r="F68" s="20">
        <f>F66 * 20%</f>
        <v>0</v>
      </c>
      <c r="G68" s="20">
        <f>G66 * 20%</f>
        <v>133.69665704990712</v>
      </c>
      <c r="H68" s="20">
        <f>SUM(D68:G68)</f>
        <v>1835.8467570943196</v>
      </c>
    </row>
    <row r="69" spans="1:8" x14ac:dyDescent="0.3">
      <c r="A69" s="6"/>
      <c r="B69" s="9"/>
      <c r="C69" s="9" t="s">
        <v>60</v>
      </c>
      <c r="D69" s="20">
        <f>D68</f>
        <v>1593.7111287193177</v>
      </c>
      <c r="E69" s="20">
        <f>E68</f>
        <v>108.43897132509474</v>
      </c>
      <c r="F69" s="20">
        <f>F68</f>
        <v>0</v>
      </c>
      <c r="G69" s="20">
        <f>G68</f>
        <v>133.69665704990712</v>
      </c>
      <c r="H69" s="20">
        <f>SUM(D69:G69)</f>
        <v>1835.8467570943196</v>
      </c>
    </row>
    <row r="70" spans="1:8" x14ac:dyDescent="0.3">
      <c r="A70" s="6"/>
      <c r="B70" s="9"/>
      <c r="C70" s="9" t="s">
        <v>59</v>
      </c>
      <c r="D70" s="20">
        <f>D69 + D66</f>
        <v>9562.2667723159066</v>
      </c>
      <c r="E70" s="20">
        <f>E69 + E66</f>
        <v>650.63382795056839</v>
      </c>
      <c r="F70" s="20">
        <f>F69 + F66</f>
        <v>0</v>
      </c>
      <c r="G70" s="20">
        <f>G69 + G66</f>
        <v>802.1799422994427</v>
      </c>
      <c r="H70" s="20">
        <f>SUM(D70:G70)</f>
        <v>11015.080542565918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72" t="s">
        <v>119</v>
      </c>
      <c r="D2" s="72"/>
      <c r="E2" s="72"/>
      <c r="F2" s="72"/>
      <c r="G2" s="72"/>
      <c r="H2" s="72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5" t="s">
        <v>4</v>
      </c>
      <c r="B10" s="75" t="s">
        <v>13</v>
      </c>
      <c r="C10" s="75" t="s">
        <v>76</v>
      </c>
      <c r="D10" s="76" t="s">
        <v>15</v>
      </c>
      <c r="E10" s="77"/>
      <c r="F10" s="77"/>
      <c r="G10" s="77"/>
      <c r="H10" s="78"/>
      <c r="J10" s="5"/>
    </row>
    <row r="11" spans="1:14" ht="59.25" customHeight="1" x14ac:dyDescent="0.3">
      <c r="A11" s="75"/>
      <c r="B11" s="75"/>
      <c r="C11" s="75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7209.6519482530002</v>
      </c>
      <c r="E13" s="19">
        <v>490.98724757456</v>
      </c>
      <c r="F13" s="19">
        <v>0</v>
      </c>
      <c r="G13" s="19">
        <v>0</v>
      </c>
      <c r="H13" s="19">
        <v>7700.6391958274999</v>
      </c>
      <c r="J13" s="5"/>
    </row>
    <row r="14" spans="1:14" x14ac:dyDescent="0.3">
      <c r="A14" s="6"/>
      <c r="B14" s="9"/>
      <c r="C14" s="9" t="s">
        <v>79</v>
      </c>
      <c r="D14" s="19">
        <v>7209.6519482530002</v>
      </c>
      <c r="E14" s="19">
        <v>490.98724757456</v>
      </c>
      <c r="F14" s="19">
        <v>0</v>
      </c>
      <c r="G14" s="19">
        <v>0</v>
      </c>
      <c r="H14" s="19">
        <v>7700.6391958274999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72" t="s">
        <v>119</v>
      </c>
      <c r="D2" s="72"/>
      <c r="E2" s="72"/>
      <c r="F2" s="72"/>
      <c r="G2" s="72"/>
      <c r="H2" s="72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5" t="s">
        <v>4</v>
      </c>
      <c r="B10" s="75" t="s">
        <v>13</v>
      </c>
      <c r="C10" s="75" t="s">
        <v>76</v>
      </c>
      <c r="D10" s="76" t="s">
        <v>15</v>
      </c>
      <c r="E10" s="77"/>
      <c r="F10" s="77"/>
      <c r="G10" s="77"/>
      <c r="H10" s="78"/>
      <c r="J10" s="5"/>
    </row>
    <row r="11" spans="1:14" ht="59.25" customHeight="1" x14ac:dyDescent="0.3">
      <c r="A11" s="75"/>
      <c r="B11" s="75"/>
      <c r="C11" s="75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81</v>
      </c>
      <c r="D13" s="19">
        <v>0</v>
      </c>
      <c r="E13" s="19">
        <v>0</v>
      </c>
      <c r="F13" s="19">
        <v>0</v>
      </c>
      <c r="G13" s="19">
        <v>23.415189154077002</v>
      </c>
      <c r="H13" s="19">
        <v>23.415189154077002</v>
      </c>
      <c r="J13" s="5"/>
    </row>
    <row r="14" spans="1:14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23.415189154077002</v>
      </c>
      <c r="H14" s="19">
        <v>23.415189154077002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72" t="s">
        <v>119</v>
      </c>
      <c r="D2" s="72"/>
      <c r="E2" s="72"/>
      <c r="F2" s="72"/>
      <c r="G2" s="72"/>
      <c r="H2" s="72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5" t="s">
        <v>4</v>
      </c>
      <c r="B10" s="75" t="s">
        <v>13</v>
      </c>
      <c r="C10" s="75" t="s">
        <v>76</v>
      </c>
      <c r="D10" s="76" t="s">
        <v>15</v>
      </c>
      <c r="E10" s="77"/>
      <c r="F10" s="77"/>
      <c r="G10" s="77"/>
      <c r="H10" s="78"/>
      <c r="J10" s="5"/>
    </row>
    <row r="11" spans="1:14" ht="59.25" customHeight="1" x14ac:dyDescent="0.3">
      <c r="A11" s="75"/>
      <c r="B11" s="75"/>
      <c r="C11" s="75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443.86884998493002</v>
      </c>
      <c r="H13" s="19">
        <v>443.86884998493002</v>
      </c>
      <c r="J13" s="5"/>
    </row>
    <row r="14" spans="1:14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443.86884998493002</v>
      </c>
      <c r="H14" s="19">
        <v>443.86884998493002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14" sqref="B14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72" t="s">
        <v>119</v>
      </c>
      <c r="D2" s="72"/>
      <c r="E2" s="72"/>
      <c r="F2" s="72"/>
      <c r="G2" s="72"/>
      <c r="H2" s="72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5" t="s">
        <v>4</v>
      </c>
      <c r="B10" s="75" t="s">
        <v>13</v>
      </c>
      <c r="C10" s="75" t="s">
        <v>76</v>
      </c>
      <c r="D10" s="76" t="s">
        <v>15</v>
      </c>
      <c r="E10" s="77"/>
      <c r="F10" s="77"/>
      <c r="G10" s="77"/>
      <c r="H10" s="78"/>
      <c r="J10" s="5"/>
    </row>
    <row r="11" spans="1:14" ht="59.25" customHeight="1" x14ac:dyDescent="0.3">
      <c r="A11" s="75"/>
      <c r="B11" s="75"/>
      <c r="C11" s="75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72" t="s">
        <v>119</v>
      </c>
      <c r="D2" s="72"/>
      <c r="E2" s="72"/>
      <c r="F2" s="72"/>
      <c r="G2" s="72"/>
      <c r="H2" s="72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5" t="s">
        <v>4</v>
      </c>
      <c r="B10" s="75" t="s">
        <v>13</v>
      </c>
      <c r="C10" s="75" t="s">
        <v>76</v>
      </c>
      <c r="D10" s="76" t="s">
        <v>15</v>
      </c>
      <c r="E10" s="77"/>
      <c r="F10" s="77"/>
      <c r="G10" s="77"/>
      <c r="H10" s="78"/>
      <c r="J10" s="5"/>
    </row>
    <row r="11" spans="1:14" ht="59.25" customHeight="1" x14ac:dyDescent="0.3">
      <c r="A11" s="75"/>
      <c r="B11" s="75"/>
      <c r="C11" s="75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54.808230978018003</v>
      </c>
      <c r="H13" s="19">
        <v>54.808230978018003</v>
      </c>
      <c r="J13" s="5"/>
    </row>
    <row r="14" spans="1:14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54.808230978018003</v>
      </c>
      <c r="H14" s="19">
        <v>54.808230978018003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72" t="s">
        <v>119</v>
      </c>
      <c r="D2" s="72"/>
      <c r="E2" s="72"/>
      <c r="F2" s="72"/>
      <c r="G2" s="72"/>
      <c r="H2" s="72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89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5" t="s">
        <v>4</v>
      </c>
      <c r="B10" s="75" t="s">
        <v>13</v>
      </c>
      <c r="C10" s="75" t="s">
        <v>76</v>
      </c>
      <c r="D10" s="76" t="s">
        <v>15</v>
      </c>
      <c r="E10" s="77"/>
      <c r="F10" s="77"/>
      <c r="G10" s="77"/>
      <c r="H10" s="78"/>
      <c r="J10" s="5"/>
    </row>
    <row r="11" spans="1:14" ht="59.25" customHeight="1" x14ac:dyDescent="0.3">
      <c r="A11" s="75"/>
      <c r="B11" s="75"/>
      <c r="C11" s="75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90</v>
      </c>
      <c r="D13" s="19">
        <v>175.72040578656001</v>
      </c>
      <c r="E13" s="19">
        <v>11.966802142333</v>
      </c>
      <c r="F13" s="19">
        <v>0</v>
      </c>
      <c r="G13" s="19">
        <v>0</v>
      </c>
      <c r="H13" s="19">
        <v>187.68720792888999</v>
      </c>
      <c r="J13" s="5"/>
    </row>
    <row r="14" spans="1:14" x14ac:dyDescent="0.3">
      <c r="A14" s="6"/>
      <c r="B14" s="9"/>
      <c r="C14" s="9" t="s">
        <v>79</v>
      </c>
      <c r="D14" s="19">
        <v>175.72040578656001</v>
      </c>
      <c r="E14" s="19">
        <v>11.966802142333</v>
      </c>
      <c r="F14" s="19">
        <v>0</v>
      </c>
      <c r="G14" s="19">
        <v>0</v>
      </c>
      <c r="H14" s="19">
        <v>187.68720792888999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72" t="s">
        <v>119</v>
      </c>
      <c r="D2" s="72"/>
      <c r="E2" s="72"/>
      <c r="F2" s="72"/>
      <c r="G2" s="72"/>
      <c r="H2" s="72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5" t="s">
        <v>4</v>
      </c>
      <c r="B10" s="75" t="s">
        <v>13</v>
      </c>
      <c r="C10" s="75" t="s">
        <v>76</v>
      </c>
      <c r="D10" s="76" t="s">
        <v>15</v>
      </c>
      <c r="E10" s="77"/>
      <c r="F10" s="77"/>
      <c r="G10" s="77"/>
      <c r="H10" s="78"/>
      <c r="J10" s="5"/>
    </row>
    <row r="11" spans="1:14" ht="59.25" customHeight="1" x14ac:dyDescent="0.3">
      <c r="A11" s="75"/>
      <c r="B11" s="75"/>
      <c r="C11" s="75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81</v>
      </c>
      <c r="D13" s="19">
        <v>0</v>
      </c>
      <c r="E13" s="19">
        <v>0</v>
      </c>
      <c r="F13" s="19">
        <v>0</v>
      </c>
      <c r="G13" s="19">
        <v>0.57069697251064999</v>
      </c>
      <c r="H13" s="19">
        <v>0.57069697251064999</v>
      </c>
      <c r="J13" s="5"/>
    </row>
    <row r="14" spans="1:14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0.57069697251064999</v>
      </c>
      <c r="H14" s="19">
        <v>0.57069697251064999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27-02-01</vt:lpstr>
      <vt:lpstr>ОСР 27-09-01</vt:lpstr>
      <vt:lpstr>ОСР 27-12-01</vt:lpstr>
      <vt:lpstr>ОСР 6-07-01</vt:lpstr>
      <vt:lpstr>ОСР 6-12-01</vt:lpstr>
      <vt:lpstr>ОСР 27-02-01(1)</vt:lpstr>
      <vt:lpstr>ОСР 27-09-01(1)</vt:lpstr>
      <vt:lpstr>ОСР 27-12-01(1)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2025-11-14T04:15:19Z</dcterms:modified>
</cp:coreProperties>
</file>